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kquisitionen\Versand\TREX\TREX 2019 1\"/>
    </mc:Choice>
  </mc:AlternateContent>
  <bookViews>
    <workbookView xWindow="0" yWindow="0" windowWidth="28800" windowHeight="12120"/>
  </bookViews>
  <sheets>
    <sheet name="Fundamental-Betas NOGA" sheetId="1" r:id="rId1"/>
    <sheet name="NOGA-Werte" sheetId="2" r:id="rId2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I17" i="2"/>
  <c r="D26" i="1"/>
  <c r="D12" i="1"/>
  <c r="J15" i="2" l="1"/>
  <c r="F17" i="2"/>
  <c r="G17" i="2"/>
  <c r="E17" i="2"/>
  <c r="J17" i="2" l="1"/>
  <c r="D27" i="1" s="1"/>
  <c r="J13" i="2"/>
  <c r="D16" i="1" s="1"/>
  <c r="J9" i="1" s="1"/>
  <c r="A4" i="2"/>
  <c r="F7" i="2"/>
  <c r="G7" i="2" s="1"/>
  <c r="H7" i="2" s="1"/>
  <c r="I7" i="2" s="1"/>
  <c r="A1" i="2"/>
  <c r="D15" i="1" l="1"/>
  <c r="D13" i="1" s="1"/>
  <c r="D17" i="1" s="1"/>
  <c r="J17" i="1" s="1"/>
  <c r="G17" i="1" s="1"/>
  <c r="D25" i="1" l="1"/>
  <c r="D40" i="1"/>
  <c r="G35" i="1" s="1"/>
  <c r="D28" i="1" l="1"/>
  <c r="J22" i="1" s="1"/>
  <c r="G22" i="1"/>
  <c r="D29" i="1" l="1"/>
  <c r="D37" i="1" s="1"/>
  <c r="G23" i="1"/>
  <c r="G34" i="1" l="1"/>
  <c r="J34" i="1" s="1"/>
  <c r="J46" i="1" s="1"/>
  <c r="D41" i="1" l="1"/>
</calcChain>
</file>

<file path=xl/sharedStrings.xml><?xml version="1.0" encoding="utf-8"?>
<sst xmlns="http://schemas.openxmlformats.org/spreadsheetml/2006/main" count="104" uniqueCount="40">
  <si>
    <t>=</t>
  </si>
  <si>
    <t>1 + (1 - s) * FK / EK</t>
  </si>
  <si>
    <t>s</t>
  </si>
  <si>
    <t>FK</t>
  </si>
  <si>
    <t>EK</t>
  </si>
  <si>
    <t>Gewinnsteuersatz</t>
  </si>
  <si>
    <t>Fremdfinanzierungsgrad</t>
  </si>
  <si>
    <t>Eigenfinanzierungsgrad</t>
  </si>
  <si>
    <t>RZR</t>
  </si>
  <si>
    <t>Risikofreie Zinsrate</t>
  </si>
  <si>
    <r>
      <t>r</t>
    </r>
    <r>
      <rPr>
        <vertAlign val="subscript"/>
        <sz val="11"/>
        <color theme="1"/>
        <rFont val="Times New Roman"/>
        <family val="1"/>
      </rPr>
      <t>M</t>
    </r>
  </si>
  <si>
    <t>Rendite gut diversifiziertes Aktienportefeuille</t>
  </si>
  <si>
    <t>Betafaktor NOGA levered</t>
  </si>
  <si>
    <t>Fremdfinanzierungsgrad NOGA</t>
  </si>
  <si>
    <t>Eigenfinanzierungsgrad NOGA</t>
  </si>
  <si>
    <t>ROE NOGA</t>
  </si>
  <si>
    <t>NOGA</t>
  </si>
  <si>
    <t>Rechts- und Steuerberatung, Wirtschaftsprüfung</t>
  </si>
  <si>
    <t>Eigenkapitalkosten NOGA</t>
  </si>
  <si>
    <t>Æ</t>
  </si>
  <si>
    <t>%</t>
  </si>
  <si>
    <t>Betafaktor NOGA unlevered</t>
  </si>
  <si>
    <r>
      <rPr>
        <sz val="13"/>
        <color theme="1"/>
        <rFont val="Symbol"/>
        <family val="1"/>
        <charset val="2"/>
      </rPr>
      <t>b</t>
    </r>
    <r>
      <rPr>
        <vertAlign val="subscript"/>
        <sz val="11"/>
        <color theme="1"/>
        <rFont val="Times New Roman"/>
        <family val="1"/>
      </rPr>
      <t>unlevNOGA</t>
    </r>
  </si>
  <si>
    <r>
      <t>ROE</t>
    </r>
    <r>
      <rPr>
        <vertAlign val="subscript"/>
        <sz val="11"/>
        <color theme="1"/>
        <rFont val="Times New Roman"/>
        <family val="1"/>
      </rPr>
      <t>NOGA</t>
    </r>
  </si>
  <si>
    <r>
      <rPr>
        <sz val="13"/>
        <color theme="1"/>
        <rFont val="Symbol"/>
        <family val="1"/>
        <charset val="2"/>
      </rPr>
      <t>b</t>
    </r>
    <r>
      <rPr>
        <vertAlign val="subscript"/>
        <sz val="11"/>
        <color theme="1"/>
        <rFont val="Times New Roman"/>
        <family val="1"/>
      </rPr>
      <t>levNOGA</t>
    </r>
  </si>
  <si>
    <t>1 / (1 + (1 - s) * FK / EK)</t>
  </si>
  <si>
    <t>EF-Grad</t>
  </si>
  <si>
    <t>FF-Grad</t>
  </si>
  <si>
    <r>
      <rPr>
        <sz val="11"/>
        <color theme="1"/>
        <rFont val="Times New Roman"/>
        <family val="1"/>
      </rPr>
      <t xml:space="preserve">RZR * (1-s) </t>
    </r>
    <r>
      <rPr>
        <sz val="11"/>
        <color theme="1"/>
        <rFont val="Symbol"/>
        <family val="1"/>
        <charset val="2"/>
      </rPr>
      <t>+  *</t>
    </r>
    <r>
      <rPr>
        <sz val="11"/>
        <color theme="1"/>
        <rFont val="Times New Roman"/>
        <family val="1"/>
      </rPr>
      <t xml:space="preserve"> (r</t>
    </r>
    <r>
      <rPr>
        <vertAlign val="subscript"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 xml:space="preserve"> – RZR * (1-s))</t>
    </r>
    <r>
      <rPr>
        <sz val="11"/>
        <color theme="1"/>
        <rFont val="Symbol"/>
        <family val="1"/>
        <charset val="2"/>
      </rPr>
      <t xml:space="preserve">
</t>
    </r>
  </si>
  <si>
    <r>
      <rPr>
        <sz val="13"/>
        <color theme="1"/>
        <rFont val="Symbol"/>
        <family val="1"/>
        <charset val="2"/>
      </rPr>
      <t>b</t>
    </r>
    <r>
      <rPr>
        <vertAlign val="subscript"/>
        <sz val="11"/>
        <color theme="1"/>
        <rFont val="Times New Roman"/>
        <family val="1"/>
      </rPr>
      <t>relevkonkret</t>
    </r>
  </si>
  <si>
    <r>
      <t>k</t>
    </r>
    <r>
      <rPr>
        <vertAlign val="subscript"/>
        <sz val="11"/>
        <color theme="1"/>
        <rFont val="Times New Roman"/>
        <family val="1"/>
      </rPr>
      <t>EKkonkret</t>
    </r>
  </si>
  <si>
    <r>
      <t>k</t>
    </r>
    <r>
      <rPr>
        <vertAlign val="subscript"/>
        <sz val="11"/>
        <color theme="1"/>
        <rFont val="Times New Roman"/>
        <family val="1"/>
      </rPr>
      <t>EKNOGA</t>
    </r>
  </si>
  <si>
    <t>Kontrolle</t>
  </si>
  <si>
    <t>Schritt 4: Eigenkapitalkostensatz konkrete Unternehmensbewertung</t>
  </si>
  <si>
    <t>Betafaktor konkret relevered</t>
  </si>
  <si>
    <t>ROE Rentabilität EK</t>
  </si>
  <si>
    <t>Schritt 1: Accounting bzw. Fundamentalbeta NOGA levered</t>
  </si>
  <si>
    <t>Schritt 2: Accounting bzw. Fundamentalbeta NOGA unlevered</t>
  </si>
  <si>
    <t>Schritt 3: Accounting bzw. Fundamentalbeta konkrete Unternehmensbewertung relevered</t>
  </si>
  <si>
    <t>Accounting bzw. Fundamentalbeta konkret aufgrund NOGA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</si>
</sst>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Symbol"/>
      <family val="1"/>
      <charset val="2"/>
    </font>
    <font>
      <vertAlign val="sub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FF"/>
      <name val="Times New Roman"/>
      <family val="2"/>
    </font>
    <font>
      <sz val="13"/>
      <color theme="1"/>
      <name val="Symbol"/>
      <family val="1"/>
      <charset val="2"/>
    </font>
    <font>
      <sz val="11"/>
      <name val="Times New Roman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FF"/>
      <name val="Times New Roman"/>
      <family val="1"/>
    </font>
    <font>
      <sz val="11"/>
      <color rgb="FF00B050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 wrapText="1"/>
    </xf>
    <xf numFmtId="10" fontId="0" fillId="0" borderId="3" xfId="1" applyNumberFormat="1" applyFont="1" applyBorder="1" applyAlignment="1">
      <alignment horizontal="center"/>
    </xf>
    <xf numFmtId="10" fontId="0" fillId="0" borderId="0" xfId="1" applyNumberFormat="1" applyFont="1"/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10" fontId="5" fillId="0" borderId="0" xfId="1" applyNumberFormat="1" applyFont="1"/>
    <xf numFmtId="2" fontId="0" fillId="0" borderId="0" xfId="0" applyNumberFormat="1"/>
    <xf numFmtId="10" fontId="0" fillId="0" borderId="0" xfId="0" applyNumberFormat="1"/>
    <xf numFmtId="10" fontId="5" fillId="0" borderId="0" xfId="0" applyNumberFormat="1" applyFont="1"/>
    <xf numFmtId="10" fontId="0" fillId="0" borderId="0" xfId="1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10" fontId="4" fillId="0" borderId="3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7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0" xfId="1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0" xfId="1" applyNumberFormat="1" applyFont="1" applyAlignment="1">
      <alignment horizontal="center"/>
    </xf>
    <xf numFmtId="10" fontId="7" fillId="0" borderId="0" xfId="1" applyNumberFormat="1" applyFont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165577</xdr:colOff>
      <xdr:row>0</xdr:row>
      <xdr:rowOff>47625</xdr:rowOff>
    </xdr:from>
    <xdr:to>
      <xdr:col>9</xdr:col>
      <xdr:colOff>679830</xdr:colOff>
      <xdr:row>1</xdr:row>
      <xdr:rowOff>161925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7177" y="47625"/>
          <a:ext cx="761903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/>
  </sheetViews>
  <sheetFormatPr baseColWidth="10" defaultRowHeight="15" x14ac:dyDescent="0.25"/>
  <cols>
    <col min="1" max="1" width="1.7109375" customWidth="1"/>
    <col min="2" max="2" width="9.7109375" customWidth="1"/>
    <col min="3" max="3" width="3.7109375" customWidth="1"/>
    <col min="4" max="5" width="17.7109375" customWidth="1"/>
    <col min="6" max="6" width="3.7109375" customWidth="1"/>
    <col min="7" max="8" width="11.7109375" customWidth="1"/>
    <col min="9" max="9" width="3.7109375" customWidth="1"/>
    <col min="10" max="10" width="10.7109375" customWidth="1"/>
  </cols>
  <sheetData>
    <row r="1" spans="1:11" x14ac:dyDescent="0.25">
      <c r="A1" s="3" t="s">
        <v>39</v>
      </c>
    </row>
    <row r="4" spans="1:11" x14ac:dyDescent="0.25">
      <c r="A4" s="15" t="s">
        <v>16</v>
      </c>
      <c r="B4" s="3"/>
      <c r="C4" s="16">
        <v>69</v>
      </c>
      <c r="D4" s="16" t="s">
        <v>17</v>
      </c>
      <c r="J4" s="33"/>
    </row>
    <row r="7" spans="1:11" x14ac:dyDescent="0.25">
      <c r="A7" s="3" t="s">
        <v>36</v>
      </c>
    </row>
    <row r="9" spans="1:11" ht="16.5" customHeight="1" thickBot="1" x14ac:dyDescent="0.35">
      <c r="B9" t="s">
        <v>31</v>
      </c>
      <c r="C9" s="7" t="s">
        <v>0</v>
      </c>
      <c r="D9" s="36" t="s">
        <v>28</v>
      </c>
      <c r="E9" s="36"/>
      <c r="F9" s="10" t="s">
        <v>0</v>
      </c>
      <c r="H9" s="9"/>
      <c r="I9" s="8"/>
      <c r="J9" s="12">
        <f>ROUND(D16,4)</f>
        <v>0.20119999999999999</v>
      </c>
      <c r="K9" s="8"/>
    </row>
    <row r="10" spans="1:11" ht="14.45" customHeight="1" thickTop="1" x14ac:dyDescent="0.25">
      <c r="D10" s="11"/>
      <c r="E10" s="11"/>
      <c r="F10" s="11"/>
    </row>
    <row r="11" spans="1:11" x14ac:dyDescent="0.25">
      <c r="B11" t="s">
        <v>8</v>
      </c>
      <c r="C11" s="10" t="s">
        <v>0</v>
      </c>
      <c r="D11" s="40">
        <v>0.01</v>
      </c>
      <c r="E11" s="40"/>
      <c r="F11" s="10" t="s">
        <v>0</v>
      </c>
      <c r="G11" t="s">
        <v>9</v>
      </c>
    </row>
    <row r="12" spans="1:11" x14ac:dyDescent="0.25">
      <c r="B12" t="s">
        <v>2</v>
      </c>
      <c r="C12" s="14" t="s">
        <v>0</v>
      </c>
      <c r="D12" s="40">
        <f>19%/(1-19%)</f>
        <v>0.23456790123456789</v>
      </c>
      <c r="E12" s="40"/>
      <c r="F12" s="14" t="s">
        <v>0</v>
      </c>
      <c r="G12" t="s">
        <v>5</v>
      </c>
    </row>
    <row r="13" spans="1:11" ht="17.25" x14ac:dyDescent="0.3">
      <c r="B13" s="1" t="s">
        <v>24</v>
      </c>
      <c r="C13" s="10" t="s">
        <v>0</v>
      </c>
      <c r="D13" s="47">
        <f>(D15-D11*(1-D12))/(D14-D11*(1-D12))</f>
        <v>3.7331110846529354</v>
      </c>
      <c r="E13" s="47"/>
      <c r="F13" s="10" t="s">
        <v>0</v>
      </c>
      <c r="G13" t="s">
        <v>12</v>
      </c>
    </row>
    <row r="14" spans="1:11" ht="16.5" x14ac:dyDescent="0.3">
      <c r="B14" t="s">
        <v>10</v>
      </c>
      <c r="C14" s="10" t="s">
        <v>0</v>
      </c>
      <c r="D14" s="41">
        <v>5.9499999999999997E-2</v>
      </c>
      <c r="E14" s="41"/>
      <c r="F14" s="10" t="s">
        <v>0</v>
      </c>
      <c r="G14" t="s">
        <v>11</v>
      </c>
    </row>
    <row r="15" spans="1:11" ht="16.5" customHeight="1" x14ac:dyDescent="0.3">
      <c r="B15" t="s">
        <v>31</v>
      </c>
      <c r="C15" s="10" t="s">
        <v>0</v>
      </c>
      <c r="D15" s="48">
        <f>J9</f>
        <v>0.20119999999999999</v>
      </c>
      <c r="E15" s="48"/>
      <c r="F15" s="10" t="s">
        <v>0</v>
      </c>
      <c r="G15" t="s">
        <v>18</v>
      </c>
    </row>
    <row r="16" spans="1:11" ht="16.5" x14ac:dyDescent="0.25">
      <c r="B16" s="6" t="s">
        <v>23</v>
      </c>
      <c r="C16" s="10" t="s">
        <v>0</v>
      </c>
      <c r="D16" s="43">
        <f>'NOGA-Werte'!J13</f>
        <v>0.20119999999999999</v>
      </c>
      <c r="E16" s="44"/>
      <c r="F16" s="10" t="s">
        <v>0</v>
      </c>
      <c r="G16" t="s">
        <v>15</v>
      </c>
    </row>
    <row r="17" spans="1:12" x14ac:dyDescent="0.25">
      <c r="B17" t="s">
        <v>32</v>
      </c>
      <c r="C17" s="32" t="s">
        <v>0</v>
      </c>
      <c r="D17" s="45">
        <f>D13</f>
        <v>3.7331110846529354</v>
      </c>
      <c r="E17" s="46"/>
      <c r="F17" s="32" t="s">
        <v>0</v>
      </c>
      <c r="G17" s="35" t="str">
        <f>IF(J17=J9,"richtig","falsch")</f>
        <v>richtig</v>
      </c>
      <c r="J17" s="30">
        <f>ROUND(D11*(1-D12)+(D17*(D14-D11*(1-D12))),4)</f>
        <v>0.20119999999999999</v>
      </c>
    </row>
    <row r="20" spans="1:12" x14ac:dyDescent="0.25">
      <c r="A20" s="3" t="s">
        <v>37</v>
      </c>
    </row>
    <row r="22" spans="1:12" ht="16.5" customHeight="1" x14ac:dyDescent="0.3">
      <c r="B22" s="37" t="s">
        <v>22</v>
      </c>
      <c r="C22" s="38" t="s">
        <v>0</v>
      </c>
      <c r="D22" s="52" t="s">
        <v>24</v>
      </c>
      <c r="E22" s="52"/>
      <c r="F22" s="38" t="s">
        <v>0</v>
      </c>
      <c r="G22" s="53">
        <f>D25</f>
        <v>3.7331110846529354</v>
      </c>
      <c r="H22" s="53"/>
      <c r="I22" s="38" t="s">
        <v>0</v>
      </c>
      <c r="J22" s="49">
        <f>D25/(1+(1-D26)*D27/D28)</f>
        <v>1.6865566837259007</v>
      </c>
      <c r="L22" s="27"/>
    </row>
    <row r="23" spans="1:12" ht="15.75" thickBot="1" x14ac:dyDescent="0.3">
      <c r="B23" s="37"/>
      <c r="C23" s="38"/>
      <c r="D23" s="46" t="s">
        <v>1</v>
      </c>
      <c r="E23" s="46"/>
      <c r="F23" s="38"/>
      <c r="G23" s="51">
        <f>1+(1-D26)*D27/D28</f>
        <v>2.2134513003178973</v>
      </c>
      <c r="H23" s="51"/>
      <c r="I23" s="38"/>
      <c r="J23" s="50"/>
    </row>
    <row r="24" spans="1:12" ht="15.75" thickTop="1" x14ac:dyDescent="0.25"/>
    <row r="25" spans="1:12" ht="17.25" x14ac:dyDescent="0.3">
      <c r="B25" s="1" t="s">
        <v>24</v>
      </c>
      <c r="C25" s="2" t="s">
        <v>0</v>
      </c>
      <c r="D25" s="39">
        <f>D13</f>
        <v>3.7331110846529354</v>
      </c>
      <c r="E25" s="39"/>
      <c r="F25" s="2" t="s">
        <v>0</v>
      </c>
      <c r="G25" t="s">
        <v>12</v>
      </c>
    </row>
    <row r="26" spans="1:12" x14ac:dyDescent="0.25">
      <c r="B26" t="s">
        <v>2</v>
      </c>
      <c r="C26" s="2" t="s">
        <v>0</v>
      </c>
      <c r="D26" s="40">
        <f>D12</f>
        <v>0.23456790123456789</v>
      </c>
      <c r="E26" s="40"/>
      <c r="F26" s="2" t="s">
        <v>0</v>
      </c>
      <c r="G26" t="s">
        <v>5</v>
      </c>
    </row>
    <row r="27" spans="1:12" x14ac:dyDescent="0.25">
      <c r="B27" t="s">
        <v>3</v>
      </c>
      <c r="C27" s="2" t="s">
        <v>0</v>
      </c>
      <c r="D27" s="41">
        <f>'NOGA-Werte'!J17</f>
        <v>0.61319999999999986</v>
      </c>
      <c r="E27" s="41"/>
      <c r="F27" s="2" t="s">
        <v>0</v>
      </c>
      <c r="G27" t="s">
        <v>13</v>
      </c>
    </row>
    <row r="28" spans="1:12" x14ac:dyDescent="0.25">
      <c r="B28" t="s">
        <v>4</v>
      </c>
      <c r="C28" s="2" t="s">
        <v>0</v>
      </c>
      <c r="D28" s="42">
        <f>1-D27</f>
        <v>0.38680000000000014</v>
      </c>
      <c r="E28" s="42"/>
      <c r="F28" s="2" t="s">
        <v>0</v>
      </c>
      <c r="G28" t="s">
        <v>14</v>
      </c>
    </row>
    <row r="29" spans="1:12" ht="17.25" x14ac:dyDescent="0.3">
      <c r="B29" s="1" t="s">
        <v>22</v>
      </c>
      <c r="C29" s="4" t="s">
        <v>0</v>
      </c>
      <c r="D29" s="39">
        <f>J22</f>
        <v>1.6865566837259007</v>
      </c>
      <c r="E29" s="39"/>
      <c r="F29" s="4" t="s">
        <v>0</v>
      </c>
      <c r="G29" t="s">
        <v>21</v>
      </c>
    </row>
    <row r="30" spans="1:12" x14ac:dyDescent="0.25">
      <c r="B30" s="6"/>
    </row>
    <row r="31" spans="1:12" x14ac:dyDescent="0.25">
      <c r="H31" s="27"/>
    </row>
    <row r="32" spans="1:12" x14ac:dyDescent="0.25">
      <c r="A32" s="3" t="s">
        <v>38</v>
      </c>
      <c r="H32" s="27"/>
    </row>
    <row r="34" spans="1:11" ht="16.5" customHeight="1" x14ac:dyDescent="0.3">
      <c r="B34" s="37" t="s">
        <v>29</v>
      </c>
      <c r="C34" s="38" t="s">
        <v>0</v>
      </c>
      <c r="D34" s="52" t="s">
        <v>22</v>
      </c>
      <c r="E34" s="52"/>
      <c r="F34" s="38" t="s">
        <v>0</v>
      </c>
      <c r="G34" s="53">
        <f>D37</f>
        <v>1.6865566837259007</v>
      </c>
      <c r="H34" s="53"/>
      <c r="I34" s="38" t="s">
        <v>0</v>
      </c>
      <c r="J34" s="49">
        <f>G34/G35</f>
        <v>2.9514741965203264</v>
      </c>
    </row>
    <row r="35" spans="1:11" ht="15.75" thickBot="1" x14ac:dyDescent="0.3">
      <c r="B35" s="37"/>
      <c r="C35" s="38"/>
      <c r="D35" s="46" t="s">
        <v>25</v>
      </c>
      <c r="E35" s="46"/>
      <c r="F35" s="38"/>
      <c r="G35" s="51">
        <f>1/(1+(1-D38)*D39/D40)</f>
        <v>0.5714285714285714</v>
      </c>
      <c r="H35" s="51"/>
      <c r="I35" s="38"/>
      <c r="J35" s="50"/>
    </row>
    <row r="36" spans="1:11" ht="15.75" thickTop="1" x14ac:dyDescent="0.25"/>
    <row r="37" spans="1:11" ht="17.25" x14ac:dyDescent="0.3">
      <c r="B37" s="1" t="s">
        <v>22</v>
      </c>
      <c r="C37" s="5" t="s">
        <v>0</v>
      </c>
      <c r="D37" s="39">
        <f>D29</f>
        <v>1.6865566837259007</v>
      </c>
      <c r="E37" s="39"/>
      <c r="F37" s="5" t="s">
        <v>0</v>
      </c>
      <c r="G37" t="s">
        <v>21</v>
      </c>
    </row>
    <row r="38" spans="1:11" x14ac:dyDescent="0.25">
      <c r="B38" t="s">
        <v>2</v>
      </c>
      <c r="C38" s="17" t="s">
        <v>0</v>
      </c>
      <c r="D38" s="40">
        <v>0.25</v>
      </c>
      <c r="E38" s="40"/>
      <c r="F38" s="17" t="s">
        <v>0</v>
      </c>
      <c r="G38" t="s">
        <v>5</v>
      </c>
    </row>
    <row r="39" spans="1:11" x14ac:dyDescent="0.25">
      <c r="B39" t="s">
        <v>3</v>
      </c>
      <c r="C39" s="5" t="s">
        <v>0</v>
      </c>
      <c r="D39" s="41">
        <v>0.5</v>
      </c>
      <c r="E39" s="41"/>
      <c r="F39" s="5" t="s">
        <v>0</v>
      </c>
      <c r="G39" t="s">
        <v>6</v>
      </c>
    </row>
    <row r="40" spans="1:11" x14ac:dyDescent="0.25">
      <c r="B40" t="s">
        <v>4</v>
      </c>
      <c r="C40" s="5" t="s">
        <v>0</v>
      </c>
      <c r="D40" s="42">
        <f>1-D39</f>
        <v>0.5</v>
      </c>
      <c r="E40" s="42"/>
      <c r="F40" s="5" t="s">
        <v>0</v>
      </c>
      <c r="G40" t="s">
        <v>7</v>
      </c>
    </row>
    <row r="41" spans="1:11" ht="17.25" x14ac:dyDescent="0.3">
      <c r="B41" s="1" t="s">
        <v>29</v>
      </c>
      <c r="C41" s="5" t="s">
        <v>0</v>
      </c>
      <c r="D41" s="39">
        <f>J34</f>
        <v>2.9514741965203264</v>
      </c>
      <c r="E41" s="39"/>
      <c r="F41" s="5" t="s">
        <v>0</v>
      </c>
      <c r="G41" t="s">
        <v>34</v>
      </c>
    </row>
    <row r="42" spans="1:11" x14ac:dyDescent="0.25">
      <c r="B42" s="1"/>
      <c r="C42" s="32"/>
      <c r="D42" s="31"/>
      <c r="E42" s="31"/>
      <c r="F42" s="32"/>
    </row>
    <row r="43" spans="1:11" x14ac:dyDescent="0.25">
      <c r="B43" s="1"/>
      <c r="C43" s="32"/>
      <c r="D43" s="31"/>
      <c r="E43" s="31"/>
      <c r="F43" s="32"/>
    </row>
    <row r="44" spans="1:11" x14ac:dyDescent="0.25">
      <c r="A44" s="3" t="s">
        <v>33</v>
      </c>
      <c r="B44" s="1"/>
      <c r="C44" s="32"/>
      <c r="D44" s="31"/>
      <c r="E44" s="31"/>
      <c r="F44" s="32"/>
    </row>
    <row r="45" spans="1:11" x14ac:dyDescent="0.25">
      <c r="B45" s="1"/>
      <c r="C45" s="19"/>
      <c r="D45" s="18"/>
      <c r="E45" s="18"/>
      <c r="F45" s="19"/>
    </row>
    <row r="46" spans="1:11" ht="16.5" customHeight="1" thickBot="1" x14ac:dyDescent="0.35">
      <c r="B46" t="s">
        <v>30</v>
      </c>
      <c r="C46" s="7" t="s">
        <v>0</v>
      </c>
      <c r="D46" s="36" t="s">
        <v>28</v>
      </c>
      <c r="E46" s="36"/>
      <c r="F46" s="19" t="s">
        <v>0</v>
      </c>
      <c r="H46" s="9"/>
      <c r="I46" s="8"/>
      <c r="J46" s="34">
        <f>D11*(1-D12)+(J34*(D14-D11*(1-D12)))</f>
        <v>0.16067550479366799</v>
      </c>
      <c r="K46" s="8"/>
    </row>
    <row r="47" spans="1:11" ht="15.75" thickTop="1" x14ac:dyDescent="0.25"/>
  </sheetData>
  <mergeCells count="37">
    <mergeCell ref="J22:J23"/>
    <mergeCell ref="G23:H23"/>
    <mergeCell ref="B22:B23"/>
    <mergeCell ref="C22:C23"/>
    <mergeCell ref="D22:E22"/>
    <mergeCell ref="D23:E23"/>
    <mergeCell ref="F22:F23"/>
    <mergeCell ref="G22:H22"/>
    <mergeCell ref="I22:I23"/>
    <mergeCell ref="I34:I35"/>
    <mergeCell ref="J34:J35"/>
    <mergeCell ref="D35:E35"/>
    <mergeCell ref="G35:H35"/>
    <mergeCell ref="D37:E37"/>
    <mergeCell ref="D34:E34"/>
    <mergeCell ref="F34:F35"/>
    <mergeCell ref="G34:H34"/>
    <mergeCell ref="D9:E9"/>
    <mergeCell ref="D11:E11"/>
    <mergeCell ref="D13:E13"/>
    <mergeCell ref="D14:E14"/>
    <mergeCell ref="D15:E15"/>
    <mergeCell ref="D12:E12"/>
    <mergeCell ref="D16:E16"/>
    <mergeCell ref="D17:E17"/>
    <mergeCell ref="D39:E39"/>
    <mergeCell ref="D40:E40"/>
    <mergeCell ref="D41:E41"/>
    <mergeCell ref="D38:E38"/>
    <mergeCell ref="D46:E46"/>
    <mergeCell ref="B34:B35"/>
    <mergeCell ref="C34:C35"/>
    <mergeCell ref="D25:E25"/>
    <mergeCell ref="D26:E26"/>
    <mergeCell ref="D27:E27"/>
    <mergeCell ref="D28:E28"/>
    <mergeCell ref="D29:E29"/>
  </mergeCells>
  <pageMargins left="0.78740157480314965" right="0.39370078740157483" top="0.78740157480314965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5" x14ac:dyDescent="0.25"/>
  <cols>
    <col min="1" max="2" width="1.5703125" customWidth="1"/>
    <col min="3" max="4" width="10.42578125" customWidth="1"/>
    <col min="5" max="10" width="11.28515625" customWidth="1"/>
  </cols>
  <sheetData>
    <row r="1" spans="1:10" x14ac:dyDescent="0.25">
      <c r="A1" s="3" t="str">
        <f>'Fundamental-Betas NOGA'!A1</f>
        <v>Accounting bzw. Fundamentalbeta konkret aufgrund NOGA</v>
      </c>
    </row>
    <row r="4" spans="1:10" x14ac:dyDescent="0.25">
      <c r="A4" s="3" t="str">
        <f>'Fundamental-Betas NOGA'!A4&amp;" "&amp;'Fundamental-Betas NOGA'!C4&amp;" "&amp;'Fundamental-Betas NOGA'!D4</f>
        <v>NOGA 69 Rechts- und Steuerberatung, Wirtschaftsprüfung</v>
      </c>
      <c r="D4" s="3"/>
    </row>
    <row r="7" spans="1:10" x14ac:dyDescent="0.25">
      <c r="E7" s="20">
        <v>2016</v>
      </c>
      <c r="F7">
        <f>E7-1</f>
        <v>2015</v>
      </c>
      <c r="G7">
        <f>F7-1</f>
        <v>2014</v>
      </c>
      <c r="H7">
        <f t="shared" ref="H7" si="0">G7-1</f>
        <v>2013</v>
      </c>
      <c r="I7">
        <f>H7-1</f>
        <v>2012</v>
      </c>
      <c r="J7" s="21" t="s">
        <v>19</v>
      </c>
    </row>
    <row r="8" spans="1:10" ht="6" customHeight="1" x14ac:dyDescent="0.25">
      <c r="E8" s="22"/>
      <c r="F8" s="23"/>
      <c r="G8" s="23"/>
      <c r="H8" s="23"/>
      <c r="I8" s="23"/>
      <c r="J8" s="25"/>
    </row>
    <row r="9" spans="1:10" ht="6" customHeight="1" x14ac:dyDescent="0.25">
      <c r="E9" s="20"/>
      <c r="J9" s="21"/>
    </row>
    <row r="10" spans="1:10" x14ac:dyDescent="0.25">
      <c r="E10" s="24" t="s">
        <v>20</v>
      </c>
      <c r="F10" s="24" t="s">
        <v>20</v>
      </c>
      <c r="G10" s="24" t="s">
        <v>20</v>
      </c>
      <c r="H10" s="24" t="s">
        <v>20</v>
      </c>
      <c r="I10" s="24" t="s">
        <v>20</v>
      </c>
      <c r="J10" s="24" t="s">
        <v>20</v>
      </c>
    </row>
    <row r="13" spans="1:10" x14ac:dyDescent="0.25">
      <c r="B13" t="s">
        <v>35</v>
      </c>
      <c r="E13" s="26">
        <v>0.19800000000000001</v>
      </c>
      <c r="F13" s="26">
        <v>0.152</v>
      </c>
      <c r="G13" s="26">
        <v>0.217</v>
      </c>
      <c r="H13" s="26">
        <v>0.20899999999999999</v>
      </c>
      <c r="I13" s="26">
        <v>0.23</v>
      </c>
      <c r="J13" s="13">
        <f>AVERAGE(E13:I13)</f>
        <v>0.20119999999999999</v>
      </c>
    </row>
    <row r="15" spans="1:10" x14ac:dyDescent="0.25">
      <c r="B15" t="s">
        <v>26</v>
      </c>
      <c r="E15" s="29">
        <v>0.32</v>
      </c>
      <c r="F15" s="29">
        <v>0.38900000000000001</v>
      </c>
      <c r="G15" s="29">
        <v>0.39400000000000002</v>
      </c>
      <c r="H15" s="29">
        <v>0.42499999999999999</v>
      </c>
      <c r="I15" s="29">
        <v>0.40600000000000003</v>
      </c>
      <c r="J15" s="13">
        <f>AVERAGE(E15:I15)</f>
        <v>0.38680000000000003</v>
      </c>
    </row>
    <row r="17" spans="2:10" x14ac:dyDescent="0.25">
      <c r="B17" t="s">
        <v>27</v>
      </c>
      <c r="E17" s="28">
        <f>1-E15</f>
        <v>0.67999999999999994</v>
      </c>
      <c r="F17" s="28">
        <f t="shared" ref="F17:I17" si="1">1-F15</f>
        <v>0.61099999999999999</v>
      </c>
      <c r="G17" s="28">
        <f t="shared" si="1"/>
        <v>0.60599999999999998</v>
      </c>
      <c r="H17" s="28">
        <f t="shared" si="1"/>
        <v>0.57499999999999996</v>
      </c>
      <c r="I17" s="28">
        <f t="shared" si="1"/>
        <v>0.59399999999999997</v>
      </c>
      <c r="J17" s="13">
        <f>AVERAGE(E17:I17)</f>
        <v>0.61319999999999986</v>
      </c>
    </row>
  </sheetData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Fundamental-Betas NOGA</vt:lpstr>
      <vt:lpstr>NOGA-Werte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Meier, Giorgio</dc:creator>
  <cp:lastModifiedBy>Meier, Giorgio</cp:lastModifiedBy>
  <cp:lastPrinted>2018-11-30T06:50:24Z</cp:lastPrinted>
  <dcterms:created xsi:type="dcterms:W3CDTF">2018-03-08T18:25:58Z</dcterms:created>
  <dcterms:modified xsi:type="dcterms:W3CDTF">2019-01-01T16:14:27Z</dcterms:modified>
</cp:coreProperties>
</file>